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hsm\Dropbox\SUP Authors New\Templates\"/>
    </mc:Choice>
  </mc:AlternateContent>
  <bookViews>
    <workbookView xWindow="0" yWindow="12" windowWidth="9492" windowHeight="5100"/>
  </bookViews>
  <sheets>
    <sheet name="Table 12.2" sheetId="2" r:id="rId1"/>
    <sheet name="Assumptions 12.2" sheetId="5" r:id="rId2"/>
  </sheets>
  <calcPr calcId="162913"/>
</workbook>
</file>

<file path=xl/calcChain.xml><?xml version="1.0" encoding="utf-8"?>
<calcChain xmlns="http://schemas.openxmlformats.org/spreadsheetml/2006/main">
  <c r="C16" i="2" l="1"/>
  <c r="C18" i="2" s="1"/>
  <c r="E16" i="2"/>
  <c r="G16" i="2"/>
  <c r="C17" i="2"/>
  <c r="D17" i="2"/>
  <c r="E17" i="2"/>
  <c r="F17" i="2"/>
  <c r="G17" i="2"/>
  <c r="G18" i="2" s="1"/>
  <c r="H17" i="2"/>
  <c r="H28" i="2"/>
  <c r="H31" i="2"/>
  <c r="F31" i="2"/>
  <c r="H32" i="2"/>
  <c r="F32" i="2" s="1"/>
  <c r="H33" i="2"/>
  <c r="F33" i="2" s="1"/>
  <c r="G31" i="2"/>
  <c r="H35" i="2" l="1"/>
  <c r="G35" i="2" s="1"/>
  <c r="G32" i="2"/>
  <c r="E18" i="2"/>
  <c r="G19" i="2"/>
  <c r="G20" i="2" s="1"/>
  <c r="H16" i="2" s="1"/>
  <c r="H18" i="2" s="1"/>
  <c r="E19" i="2"/>
  <c r="E20" i="2"/>
  <c r="F16" i="2" s="1"/>
  <c r="F18" i="2" s="1"/>
  <c r="C19" i="2"/>
  <c r="C20" i="2" s="1"/>
  <c r="D16" i="2" s="1"/>
  <c r="D18" i="2" s="1"/>
  <c r="G33" i="2"/>
  <c r="D19" i="2" l="1"/>
  <c r="D20" i="2" s="1"/>
  <c r="H19" i="2"/>
  <c r="H20" i="2" s="1"/>
  <c r="F19" i="2"/>
  <c r="F20" i="2"/>
</calcChain>
</file>

<file path=xl/comments1.xml><?xml version="1.0" encoding="utf-8"?>
<comments xmlns="http://schemas.openxmlformats.org/spreadsheetml/2006/main">
  <authors>
    <author>Richard Smith</author>
  </authors>
  <commentList>
    <comment ref="B12" authorId="0" shapeId="0">
      <text>
        <r>
          <rPr>
            <b/>
            <sz val="8"/>
            <color indexed="81"/>
            <rFont val="Tahoma"/>
            <family val="2"/>
          </rPr>
          <t>Venture is projected to need $700 thousand per year of external financing.</t>
        </r>
      </text>
    </comment>
    <comment ref="B14" authorId="0" shapeId="0">
      <text>
        <r>
          <rPr>
            <b/>
            <sz val="8"/>
            <color indexed="81"/>
            <rFont val="Tahoma"/>
            <family val="2"/>
          </rPr>
          <t>Financing needed at each point, if capital is raised at times zero, two, and four, and the risk-free rate is 4% per year.</t>
        </r>
      </text>
    </comment>
    <comment ref="F30" authorId="0" shapeId="0">
      <text>
        <r>
          <rPr>
            <b/>
            <sz val="8"/>
            <color indexed="81"/>
            <rFont val="Tahoma"/>
            <family val="2"/>
          </rPr>
          <t>Required beginning share is required continuing value of the investor over projected continuing value less required continuing value of subsequent investments.</t>
        </r>
      </text>
    </comment>
    <comment ref="G30" authorId="0" shapeId="0">
      <text>
        <r>
          <rPr>
            <b/>
            <sz val="8"/>
            <color indexed="81"/>
            <rFont val="Tahoma"/>
            <family val="2"/>
          </rPr>
          <t>Required ending share is required continuing value for the investor over projected continuing value.</t>
        </r>
      </text>
    </comment>
  </commentList>
</comments>
</file>

<file path=xl/sharedStrings.xml><?xml version="1.0" encoding="utf-8"?>
<sst xmlns="http://schemas.openxmlformats.org/spreadsheetml/2006/main" count="40" uniqueCount="40">
  <si>
    <t>Year</t>
  </si>
  <si>
    <t>Earnings Before Interest and After Tax</t>
  </si>
  <si>
    <t>Equity Capital Raised</t>
  </si>
  <si>
    <t>Income Statement Information</t>
  </si>
  <si>
    <t>Cash Flow Information</t>
  </si>
  <si>
    <t>External Funds Required to Support Operations</t>
  </si>
  <si>
    <t>Uses of Cash</t>
  </si>
  <si>
    <t>Cash Invested in Marketable Securities</t>
  </si>
  <si>
    <t>Return on Invested Cash</t>
  </si>
  <si>
    <t>Ending Cash Balance</t>
  </si>
  <si>
    <t>Beginning Cash Balance</t>
  </si>
  <si>
    <t>Investor Hurdle Rate</t>
  </si>
  <si>
    <t>Continuing Value Earnings Multiplier</t>
  </si>
  <si>
    <t>Continuing Value of Venture</t>
  </si>
  <si>
    <t xml:space="preserve">     Third Stage</t>
  </si>
  <si>
    <t xml:space="preserve">     Second Stage</t>
  </si>
  <si>
    <t xml:space="preserve">     First Stage</t>
  </si>
  <si>
    <t>Ownership Required</t>
  </si>
  <si>
    <t>Value</t>
  </si>
  <si>
    <t>Required Beginning Share</t>
  </si>
  <si>
    <t>Required Ending Share</t>
  </si>
  <si>
    <t>Assumptions</t>
  </si>
  <si>
    <t>New venture needs $700, 000 of cash per year.</t>
  </si>
  <si>
    <t>Projected negative earning initially, then rapid growth.</t>
  </si>
  <si>
    <t>Earnings reach $2.5 million by year 5.</t>
  </si>
  <si>
    <t>No free cash flow during first 5 years.</t>
  </si>
  <si>
    <t>Typical earnings multiple of comparable firms is 15.</t>
  </si>
  <si>
    <t>Resulting projected continuing value is $37.5 million in year 5.</t>
  </si>
  <si>
    <t>Hurdle rates consistent with Venture Capital Method.</t>
  </si>
  <si>
    <t>Risk-free rate is 4% per year.</t>
  </si>
  <si>
    <t>Objective</t>
  </si>
  <si>
    <t>Determine the fraction of equity an outside investor would require</t>
  </si>
  <si>
    <t>if the investment is made in stages (compared to single-stage).</t>
  </si>
  <si>
    <t>Investment is made at times zero, two and four.</t>
  </si>
  <si>
    <t>The spreadsheet shows how the required investment is determined</t>
  </si>
  <si>
    <t>at each stage, based on the Venture Capital Method.</t>
  </si>
  <si>
    <t>Investor Valuation and Ownership Allocation</t>
  </si>
  <si>
    <t>Investor's Required Future Value and Equity Share</t>
  </si>
  <si>
    <t>Figure 14-1</t>
  </si>
  <si>
    <t>Valuation Template 7: Multi-stage investment - Venture Capital method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</si>
</sst>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b/>
      <sz val="10"/>
      <color theme="1" tint="0.499984740745262"/>
      <name val="Arial"/>
      <family val="2"/>
    </font>
    <font>
      <b/>
      <sz val="10"/>
      <color theme="4" tint="-0.249977111117893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0" fontId="2" fillId="0" borderId="0" xfId="0" applyFont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6" fontId="0" fillId="2" borderId="0" xfId="0" applyNumberFormat="1" applyFill="1" applyBorder="1"/>
    <xf numFmtId="6" fontId="0" fillId="2" borderId="2" xfId="0" applyNumberFormat="1" applyFill="1" applyBorder="1"/>
    <xf numFmtId="6" fontId="0" fillId="2" borderId="4" xfId="0" applyNumberFormat="1" applyFill="1" applyBorder="1"/>
    <xf numFmtId="6" fontId="0" fillId="2" borderId="5" xfId="0" applyNumberFormat="1" applyFill="1" applyBorder="1"/>
    <xf numFmtId="10" fontId="0" fillId="2" borderId="0" xfId="0" applyNumberFormat="1" applyFill="1" applyBorder="1"/>
    <xf numFmtId="0" fontId="4" fillId="2" borderId="4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0" borderId="0" xfId="0" applyFill="1"/>
    <xf numFmtId="0" fontId="1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2" fillId="3" borderId="7" xfId="0" applyFont="1" applyFill="1" applyBorder="1" applyAlignment="1">
      <alignment wrapText="1"/>
    </xf>
    <xf numFmtId="0" fontId="2" fillId="3" borderId="7" xfId="0" applyFont="1" applyFill="1" applyBorder="1" applyAlignment="1">
      <alignment horizontal="center" wrapText="1"/>
    </xf>
    <xf numFmtId="164" fontId="2" fillId="3" borderId="8" xfId="0" applyNumberFormat="1" applyFont="1" applyFill="1" applyBorder="1" applyAlignment="1">
      <alignment horizontal="center" wrapText="1"/>
    </xf>
    <xf numFmtId="0" fontId="5" fillId="2" borderId="3" xfId="0" applyFont="1" applyFill="1" applyBorder="1"/>
    <xf numFmtId="10" fontId="5" fillId="2" borderId="4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10" fontId="0" fillId="4" borderId="0" xfId="0" applyNumberFormat="1" applyFill="1" applyBorder="1"/>
    <xf numFmtId="10" fontId="0" fillId="4" borderId="2" xfId="0" applyNumberFormat="1" applyFill="1" applyBorder="1"/>
    <xf numFmtId="6" fontId="0" fillId="4" borderId="0" xfId="0" applyNumberFormat="1" applyFill="1" applyBorder="1" applyProtection="1">
      <protection locked="0"/>
    </xf>
    <xf numFmtId="6" fontId="0" fillId="4" borderId="2" xfId="0" applyNumberFormat="1" applyFill="1" applyBorder="1" applyProtection="1">
      <protection locked="0"/>
    </xf>
    <xf numFmtId="0" fontId="0" fillId="4" borderId="0" xfId="0" applyFill="1" applyBorder="1" applyProtection="1">
      <protection locked="0"/>
    </xf>
    <xf numFmtId="5" fontId="0" fillId="4" borderId="4" xfId="0" applyNumberFormat="1" applyFill="1" applyBorder="1" applyProtection="1">
      <protection locked="0"/>
    </xf>
    <xf numFmtId="6" fontId="0" fillId="4" borderId="4" xfId="0" applyNumberFormat="1" applyFill="1" applyBorder="1" applyProtection="1">
      <protection locked="0"/>
    </xf>
    <xf numFmtId="6" fontId="0" fillId="4" borderId="5" xfId="0" applyNumberFormat="1" applyFill="1" applyBorder="1" applyProtection="1">
      <protection locked="0"/>
    </xf>
    <xf numFmtId="0" fontId="6" fillId="5" borderId="9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showGridLines="0" tabSelected="1" zoomScale="80" zoomScaleNormal="80" workbookViewId="0">
      <selection activeCell="L13" sqref="L13"/>
    </sheetView>
  </sheetViews>
  <sheetFormatPr defaultRowHeight="13.2" x14ac:dyDescent="0.25"/>
  <cols>
    <col min="2" max="2" width="40" customWidth="1"/>
    <col min="3" max="8" width="11.77734375" customWidth="1"/>
  </cols>
  <sheetData>
    <row r="1" spans="2:9" ht="13.8" thickBot="1" x14ac:dyDescent="0.3"/>
    <row r="2" spans="2:9" ht="21.6" thickBot="1" x14ac:dyDescent="0.45">
      <c r="B2" s="39" t="s">
        <v>39</v>
      </c>
      <c r="C2" s="40"/>
      <c r="D2" s="40"/>
      <c r="E2" s="40"/>
      <c r="F2" s="40"/>
      <c r="G2" s="40"/>
      <c r="H2" s="41"/>
      <c r="I2" s="1"/>
    </row>
    <row r="3" spans="2:9" s="20" customFormat="1" ht="13.8" thickBot="1" x14ac:dyDescent="0.3"/>
    <row r="4" spans="2:9" x14ac:dyDescent="0.25">
      <c r="B4" s="21" t="s">
        <v>3</v>
      </c>
      <c r="C4" s="22"/>
      <c r="D4" s="22"/>
      <c r="E4" s="22"/>
      <c r="F4" s="22"/>
      <c r="G4" s="22"/>
      <c r="H4" s="23"/>
    </row>
    <row r="5" spans="2:9" x14ac:dyDescent="0.25">
      <c r="B5" s="4"/>
      <c r="C5" s="5"/>
      <c r="D5" s="5"/>
      <c r="E5" s="5"/>
      <c r="F5" s="5"/>
      <c r="G5" s="5"/>
      <c r="H5" s="6"/>
    </row>
    <row r="6" spans="2:9" x14ac:dyDescent="0.25">
      <c r="B6" s="15" t="s">
        <v>0</v>
      </c>
      <c r="C6" s="16">
        <v>0</v>
      </c>
      <c r="D6" s="16">
        <v>1</v>
      </c>
      <c r="E6" s="16">
        <v>2</v>
      </c>
      <c r="F6" s="16">
        <v>3</v>
      </c>
      <c r="G6" s="16">
        <v>4</v>
      </c>
      <c r="H6" s="17">
        <v>5</v>
      </c>
    </row>
    <row r="7" spans="2:9" x14ac:dyDescent="0.25">
      <c r="B7" s="4"/>
      <c r="C7" s="5"/>
      <c r="D7" s="5"/>
      <c r="E7" s="5"/>
      <c r="F7" s="5"/>
      <c r="G7" s="5"/>
      <c r="H7" s="6"/>
    </row>
    <row r="8" spans="2:9" ht="13.8" thickBot="1" x14ac:dyDescent="0.3">
      <c r="B8" s="7" t="s">
        <v>1</v>
      </c>
      <c r="C8" s="8"/>
      <c r="D8" s="36">
        <v>-500000</v>
      </c>
      <c r="E8" s="36">
        <v>-200000</v>
      </c>
      <c r="F8" s="37">
        <v>400000</v>
      </c>
      <c r="G8" s="37">
        <v>1400000</v>
      </c>
      <c r="H8" s="38">
        <v>2500000</v>
      </c>
    </row>
    <row r="9" spans="2:9" s="20" customFormat="1" ht="13.8" thickBot="1" x14ac:dyDescent="0.3"/>
    <row r="10" spans="2:9" x14ac:dyDescent="0.25">
      <c r="B10" s="21" t="s">
        <v>4</v>
      </c>
      <c r="C10" s="22"/>
      <c r="D10" s="22"/>
      <c r="E10" s="22"/>
      <c r="F10" s="22"/>
      <c r="G10" s="22"/>
      <c r="H10" s="23"/>
    </row>
    <row r="11" spans="2:9" x14ac:dyDescent="0.25">
      <c r="B11" s="4"/>
      <c r="C11" s="5"/>
      <c r="D11" s="5"/>
      <c r="E11" s="5"/>
      <c r="F11" s="5"/>
      <c r="G11" s="5"/>
      <c r="H11" s="6"/>
    </row>
    <row r="12" spans="2:9" x14ac:dyDescent="0.25">
      <c r="B12" s="4" t="s">
        <v>5</v>
      </c>
      <c r="C12" s="33">
        <v>700000</v>
      </c>
      <c r="D12" s="33">
        <v>700000</v>
      </c>
      <c r="E12" s="33">
        <v>700000</v>
      </c>
      <c r="F12" s="33">
        <v>700000</v>
      </c>
      <c r="G12" s="33">
        <v>700000</v>
      </c>
      <c r="H12" s="34">
        <v>0</v>
      </c>
    </row>
    <row r="13" spans="2:9" x14ac:dyDescent="0.25">
      <c r="B13" s="4"/>
      <c r="C13" s="5"/>
      <c r="D13" s="5"/>
      <c r="E13" s="5"/>
      <c r="F13" s="5"/>
      <c r="G13" s="5"/>
      <c r="H13" s="6"/>
    </row>
    <row r="14" spans="2:9" x14ac:dyDescent="0.25">
      <c r="B14" s="4" t="s">
        <v>2</v>
      </c>
      <c r="C14" s="33">
        <v>1373077</v>
      </c>
      <c r="D14" s="35"/>
      <c r="E14" s="33">
        <v>1373077</v>
      </c>
      <c r="F14" s="35"/>
      <c r="G14" s="33">
        <v>700000</v>
      </c>
      <c r="H14" s="30"/>
    </row>
    <row r="15" spans="2:9" x14ac:dyDescent="0.25">
      <c r="B15" s="4"/>
      <c r="C15" s="5"/>
      <c r="D15" s="5"/>
      <c r="E15" s="5"/>
      <c r="F15" s="5"/>
      <c r="G15" s="5"/>
      <c r="H15" s="6"/>
    </row>
    <row r="16" spans="2:9" x14ac:dyDescent="0.25">
      <c r="B16" s="4" t="s">
        <v>10</v>
      </c>
      <c r="C16" s="9">
        <f>C14</f>
        <v>1373077</v>
      </c>
      <c r="D16" s="9">
        <f>C20</f>
        <v>700000.08</v>
      </c>
      <c r="E16" s="9">
        <f>E14</f>
        <v>1373077</v>
      </c>
      <c r="F16" s="9">
        <f>E20</f>
        <v>700000.08</v>
      </c>
      <c r="G16" s="9">
        <f>G14</f>
        <v>700000</v>
      </c>
      <c r="H16" s="10">
        <f>G20</f>
        <v>0</v>
      </c>
    </row>
    <row r="17" spans="2:8" x14ac:dyDescent="0.25">
      <c r="B17" s="4" t="s">
        <v>6</v>
      </c>
      <c r="C17" s="9">
        <f t="shared" ref="C17:H17" si="0">C12</f>
        <v>700000</v>
      </c>
      <c r="D17" s="9">
        <f t="shared" si="0"/>
        <v>700000</v>
      </c>
      <c r="E17" s="9">
        <f t="shared" si="0"/>
        <v>700000</v>
      </c>
      <c r="F17" s="9">
        <f t="shared" si="0"/>
        <v>700000</v>
      </c>
      <c r="G17" s="9">
        <f t="shared" si="0"/>
        <v>700000</v>
      </c>
      <c r="H17" s="10">
        <f t="shared" si="0"/>
        <v>0</v>
      </c>
    </row>
    <row r="18" spans="2:8" x14ac:dyDescent="0.25">
      <c r="B18" s="4" t="s">
        <v>7</v>
      </c>
      <c r="C18" s="9">
        <f t="shared" ref="C18:H18" si="1">C16-C17</f>
        <v>673077</v>
      </c>
      <c r="D18" s="9">
        <f t="shared" si="1"/>
        <v>7.9999999958090484E-2</v>
      </c>
      <c r="E18" s="9">
        <f t="shared" si="1"/>
        <v>673077</v>
      </c>
      <c r="F18" s="9">
        <f t="shared" si="1"/>
        <v>7.9999999958090484E-2</v>
      </c>
      <c r="G18" s="9">
        <f t="shared" si="1"/>
        <v>0</v>
      </c>
      <c r="H18" s="10">
        <f t="shared" si="1"/>
        <v>0</v>
      </c>
    </row>
    <row r="19" spans="2:8" x14ac:dyDescent="0.25">
      <c r="B19" s="4" t="s">
        <v>8</v>
      </c>
      <c r="C19" s="33">
        <f t="shared" ref="C19:H19" si="2">C18*0.04</f>
        <v>26923.08</v>
      </c>
      <c r="D19" s="33">
        <f t="shared" si="2"/>
        <v>3.1999999983236193E-3</v>
      </c>
      <c r="E19" s="33">
        <f t="shared" si="2"/>
        <v>26923.08</v>
      </c>
      <c r="F19" s="33">
        <f t="shared" si="2"/>
        <v>3.1999999983236193E-3</v>
      </c>
      <c r="G19" s="33">
        <f t="shared" si="2"/>
        <v>0</v>
      </c>
      <c r="H19" s="34">
        <f t="shared" si="2"/>
        <v>0</v>
      </c>
    </row>
    <row r="20" spans="2:8" ht="13.8" thickBot="1" x14ac:dyDescent="0.3">
      <c r="B20" s="7" t="s">
        <v>9</v>
      </c>
      <c r="C20" s="11">
        <f t="shared" ref="C20:H20" si="3">C18+C19</f>
        <v>700000.08</v>
      </c>
      <c r="D20" s="11">
        <f t="shared" si="3"/>
        <v>8.3199999956414097E-2</v>
      </c>
      <c r="E20" s="11">
        <f t="shared" si="3"/>
        <v>700000.08</v>
      </c>
      <c r="F20" s="11">
        <f t="shared" si="3"/>
        <v>8.3199999956414097E-2</v>
      </c>
      <c r="G20" s="11">
        <f t="shared" si="3"/>
        <v>0</v>
      </c>
      <c r="H20" s="12">
        <f t="shared" si="3"/>
        <v>0</v>
      </c>
    </row>
    <row r="21" spans="2:8" s="20" customFormat="1" ht="13.8" thickBot="1" x14ac:dyDescent="0.3"/>
    <row r="22" spans="2:8" x14ac:dyDescent="0.25">
      <c r="B22" s="21" t="s">
        <v>36</v>
      </c>
      <c r="C22" s="22"/>
      <c r="D22" s="22"/>
      <c r="E22" s="22"/>
      <c r="F22" s="22"/>
      <c r="G22" s="22"/>
      <c r="H22" s="23"/>
    </row>
    <row r="23" spans="2:8" x14ac:dyDescent="0.25">
      <c r="B23" s="4"/>
      <c r="C23" s="5"/>
      <c r="D23" s="5"/>
      <c r="E23" s="5"/>
      <c r="F23" s="5"/>
      <c r="G23" s="5"/>
      <c r="H23" s="6"/>
    </row>
    <row r="24" spans="2:8" x14ac:dyDescent="0.25">
      <c r="B24" s="4" t="s">
        <v>11</v>
      </c>
      <c r="C24" s="31">
        <v>0.5</v>
      </c>
      <c r="D24" s="31">
        <v>0.45</v>
      </c>
      <c r="E24" s="31">
        <v>0.4</v>
      </c>
      <c r="F24" s="31">
        <v>0.35</v>
      </c>
      <c r="G24" s="31">
        <v>0.3</v>
      </c>
      <c r="H24" s="32">
        <v>0.25</v>
      </c>
    </row>
    <row r="25" spans="2:8" x14ac:dyDescent="0.25">
      <c r="B25" s="4"/>
      <c r="C25" s="5"/>
      <c r="D25" s="5"/>
      <c r="E25" s="5"/>
      <c r="F25" s="5"/>
      <c r="G25" s="5"/>
      <c r="H25" s="6"/>
    </row>
    <row r="26" spans="2:8" x14ac:dyDescent="0.25">
      <c r="B26" s="4" t="s">
        <v>12</v>
      </c>
      <c r="C26" s="5"/>
      <c r="D26" s="5"/>
      <c r="E26" s="5"/>
      <c r="F26" s="5"/>
      <c r="G26" s="5"/>
      <c r="H26" s="30">
        <v>15</v>
      </c>
    </row>
    <row r="27" spans="2:8" x14ac:dyDescent="0.25">
      <c r="B27" s="4"/>
      <c r="C27" s="5"/>
      <c r="D27" s="5"/>
      <c r="E27" s="5"/>
      <c r="F27" s="5"/>
      <c r="G27" s="5"/>
      <c r="H27" s="6"/>
    </row>
    <row r="28" spans="2:8" x14ac:dyDescent="0.25">
      <c r="B28" s="4" t="s">
        <v>13</v>
      </c>
      <c r="C28" s="5"/>
      <c r="D28" s="5"/>
      <c r="E28" s="5"/>
      <c r="F28" s="5"/>
      <c r="G28" s="5"/>
      <c r="H28" s="10">
        <f>H8*H26</f>
        <v>37500000</v>
      </c>
    </row>
    <row r="29" spans="2:8" ht="13.8" thickBot="1" x14ac:dyDescent="0.3">
      <c r="B29" s="4"/>
      <c r="C29" s="5"/>
      <c r="D29" s="5"/>
      <c r="E29" s="5"/>
      <c r="F29" s="5"/>
      <c r="G29" s="5"/>
      <c r="H29" s="6"/>
    </row>
    <row r="30" spans="2:8" s="2" customFormat="1" ht="39.6" x14ac:dyDescent="0.25">
      <c r="B30" s="42" t="s">
        <v>37</v>
      </c>
      <c r="C30" s="43"/>
      <c r="D30" s="24"/>
      <c r="E30" s="24"/>
      <c r="F30" s="25" t="s">
        <v>19</v>
      </c>
      <c r="G30" s="25" t="s">
        <v>20</v>
      </c>
      <c r="H30" s="26" t="s">
        <v>18</v>
      </c>
    </row>
    <row r="31" spans="2:8" x14ac:dyDescent="0.25">
      <c r="B31" s="4" t="s">
        <v>14</v>
      </c>
      <c r="C31" s="5"/>
      <c r="D31" s="5"/>
      <c r="E31" s="5"/>
      <c r="F31" s="18">
        <f>H31/H28</f>
        <v>2.4266666666666666E-2</v>
      </c>
      <c r="G31" s="18">
        <f>H31/H28</f>
        <v>2.4266666666666666E-2</v>
      </c>
      <c r="H31" s="19">
        <f>G14*(1+G24)</f>
        <v>910000</v>
      </c>
    </row>
    <row r="32" spans="2:8" x14ac:dyDescent="0.25">
      <c r="B32" s="4" t="s">
        <v>15</v>
      </c>
      <c r="C32" s="5"/>
      <c r="D32" s="5"/>
      <c r="E32" s="5"/>
      <c r="F32" s="18">
        <f>H32/(H28-H31)</f>
        <v>0.10297139349549055</v>
      </c>
      <c r="G32" s="18">
        <f>H32/H28</f>
        <v>0.10047262101333332</v>
      </c>
      <c r="H32" s="19">
        <f>E14*(1+E24)^3</f>
        <v>3767723.2879999992</v>
      </c>
    </row>
    <row r="33" spans="2:8" x14ac:dyDescent="0.25">
      <c r="B33" s="4" t="s">
        <v>16</v>
      </c>
      <c r="C33" s="5"/>
      <c r="D33" s="5"/>
      <c r="E33" s="5"/>
      <c r="F33" s="18">
        <f>H33/(H28-H31-H32)</f>
        <v>0.31767459522202812</v>
      </c>
      <c r="G33" s="18">
        <f>H33/H28</f>
        <v>0.27804809250000001</v>
      </c>
      <c r="H33" s="19">
        <f>C14*(1+C24)^5</f>
        <v>10426803.46875</v>
      </c>
    </row>
    <row r="34" spans="2:8" x14ac:dyDescent="0.25">
      <c r="B34" s="4"/>
      <c r="C34" s="5"/>
      <c r="D34" s="5"/>
      <c r="E34" s="5"/>
      <c r="F34" s="5"/>
      <c r="G34" s="13"/>
      <c r="H34" s="6"/>
    </row>
    <row r="35" spans="2:8" ht="13.8" thickBot="1" x14ac:dyDescent="0.3">
      <c r="B35" s="27" t="s">
        <v>17</v>
      </c>
      <c r="C35" s="14"/>
      <c r="D35" s="14"/>
      <c r="E35" s="14"/>
      <c r="F35" s="14"/>
      <c r="G35" s="28">
        <f>H35/H28</f>
        <v>0.40278738017999999</v>
      </c>
      <c r="H35" s="29">
        <f>H31+H32+H33</f>
        <v>15104526.756749999</v>
      </c>
    </row>
  </sheetData>
  <sheetProtection sheet="1" objects="1" scenarios="1"/>
  <mergeCells count="2">
    <mergeCell ref="B2:H2"/>
    <mergeCell ref="B30:C30"/>
  </mergeCells>
  <phoneticPr fontId="0" type="noConversion"/>
  <pageMargins left="0.75" right="0.75" top="1" bottom="1" header="0.5" footer="0.5"/>
  <pageSetup scale="96" orientation="landscape" horizontalDpi="300" verticalDpi="300" r:id="rId1"/>
  <headerFooter alignWithMargins="0">
    <oddHeader>&amp;A</oddHeader>
  </headerFooter>
  <ignoredErrors>
    <ignoredError sqref="C17:H19 C16 G16:H16" unlockedFormula="1"/>
    <ignoredError sqref="D16:F16" formula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F27" sqref="F27"/>
    </sheetView>
  </sheetViews>
  <sheetFormatPr defaultRowHeight="13.2" x14ac:dyDescent="0.25"/>
  <cols>
    <col min="1" max="1" width="3.88671875" customWidth="1"/>
    <col min="2" max="2" width="4" customWidth="1"/>
  </cols>
  <sheetData>
    <row r="1" spans="1:3" x14ac:dyDescent="0.25">
      <c r="A1" s="3" t="s">
        <v>38</v>
      </c>
      <c r="B1" s="3"/>
    </row>
    <row r="3" spans="1:3" x14ac:dyDescent="0.25">
      <c r="B3" s="3" t="s">
        <v>30</v>
      </c>
    </row>
    <row r="4" spans="1:3" x14ac:dyDescent="0.25">
      <c r="C4" t="s">
        <v>31</v>
      </c>
    </row>
    <row r="5" spans="1:3" x14ac:dyDescent="0.25">
      <c r="C5" t="s">
        <v>32</v>
      </c>
    </row>
    <row r="6" spans="1:3" x14ac:dyDescent="0.25">
      <c r="C6" t="s">
        <v>34</v>
      </c>
    </row>
    <row r="7" spans="1:3" x14ac:dyDescent="0.25">
      <c r="C7" t="s">
        <v>35</v>
      </c>
    </row>
    <row r="9" spans="1:3" x14ac:dyDescent="0.25">
      <c r="B9" s="3" t="s">
        <v>21</v>
      </c>
    </row>
    <row r="10" spans="1:3" x14ac:dyDescent="0.25">
      <c r="C10" t="s">
        <v>22</v>
      </c>
    </row>
    <row r="11" spans="1:3" x14ac:dyDescent="0.25">
      <c r="C11" t="s">
        <v>23</v>
      </c>
    </row>
    <row r="12" spans="1:3" x14ac:dyDescent="0.25">
      <c r="C12" t="s">
        <v>24</v>
      </c>
    </row>
    <row r="13" spans="1:3" x14ac:dyDescent="0.25">
      <c r="C13" t="s">
        <v>25</v>
      </c>
    </row>
    <row r="14" spans="1:3" x14ac:dyDescent="0.25">
      <c r="C14" t="s">
        <v>26</v>
      </c>
    </row>
    <row r="15" spans="1:3" x14ac:dyDescent="0.25">
      <c r="C15" t="s">
        <v>27</v>
      </c>
    </row>
    <row r="16" spans="1:3" x14ac:dyDescent="0.25">
      <c r="C16" t="s">
        <v>28</v>
      </c>
    </row>
    <row r="17" spans="3:3" x14ac:dyDescent="0.25">
      <c r="C17" t="s">
        <v>29</v>
      </c>
    </row>
    <row r="18" spans="3:3" x14ac:dyDescent="0.25">
      <c r="C18" t="s">
        <v>33</v>
      </c>
    </row>
  </sheetData>
  <phoneticPr fontId="0" type="noConversion"/>
  <pageMargins left="0.75" right="0.75" top="1" bottom="1" header="0.5" footer="0.5"/>
  <pageSetup orientation="landscape" verticalDpi="300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12.2</vt:lpstr>
      <vt:lpstr>Assumptions 12.2</vt:lpstr>
    </vt:vector>
  </TitlesOfParts>
  <Company>852 Peninsula Clare., 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Smith</dc:creator>
  <cp:lastModifiedBy>Richard Smith</cp:lastModifiedBy>
  <cp:lastPrinted>1999-12-09T04:50:33Z</cp:lastPrinted>
  <dcterms:created xsi:type="dcterms:W3CDTF">1998-10-15T21:58:07Z</dcterms:created>
  <dcterms:modified xsi:type="dcterms:W3CDTF">2019-03-19T21:53:29Z</dcterms:modified>
</cp:coreProperties>
</file>